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<sst xmlns="http://schemas.openxmlformats.org/spreadsheetml/2006/main" count="38" uniqueCount="30">
  <si>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DE</t>
  </si>
  <si>
    <t>R</t>
  </si>
  <si>
    <t>CUBICAL QUAD FEED DIMENSIONS</t>
  </si>
  <si>
    <t xml:space="preserve">DE Vertical </t>
  </si>
  <si>
    <t>DE Horizontal</t>
  </si>
  <si>
    <t xml:space="preserve">R Vertical </t>
  </si>
  <si>
    <t>R Horizontal</t>
  </si>
  <si>
    <t>mm</t>
  </si>
  <si>
    <t>inches</t>
  </si>
  <si>
    <t>DE to R</t>
  </si>
  <si>
    <t>1/4 wavelength</t>
  </si>
  <si>
    <t>RG-8213</t>
  </si>
  <si>
    <t>vf = 0.84</t>
  </si>
  <si>
    <t>Z = 75 ohms</t>
  </si>
  <si>
    <t>Beldon</t>
  </si>
  <si>
    <t>Actual DE</t>
  </si>
  <si>
    <t xml:space="preserve">Instead of closed loop, use calculated length </t>
  </si>
  <si>
    <t>Shape R to same dimension as DE, and use</t>
  </si>
  <si>
    <t>remainder as stub</t>
  </si>
  <si>
    <t>Tune stub for best VSWR</t>
  </si>
  <si>
    <t>NOTE</t>
  </si>
  <si>
    <t>1/4 wavelength XFMR</t>
  </si>
  <si>
    <t>144MHz DE to R spacing = 11" (0.13 wl)</t>
  </si>
  <si>
    <t xml:space="preserve">          L =</t>
  </si>
  <si>
    <t>11808/f(MHz)</t>
  </si>
  <si>
    <t>222MHz DE to R spacing = 7.5" (0.14 wl)</t>
  </si>
  <si>
    <t>(was 13")</t>
  </si>
  <si>
    <t xml:space="preserve">     82" x 0.25 x 0.84 = </t>
  </si>
  <si>
    <t xml:space="preserve">   53.2" x 0.25 x 0.84 =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</si>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</sst>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34</xdr:row>
      <xdr:rowOff>0</xdr:rowOff>
    </xdr:from>
    <xdr:to>
      <xdr:col>3</xdr:col>
      <xdr:colOff>504825</xdr:colOff>
      <xdr:row>44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43550"/>
          <a:ext cx="26289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428625</xdr:colOff>
      <xdr:row>34</xdr:row>
      <xdr:rowOff>9525</xdr:rowOff>
    </xdr:from>
    <xdr:to>
      <xdr:col>8</xdr:col>
      <xdr:colOff>485775</xdr:colOff>
      <xdr:row>44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553075"/>
          <a:ext cx="32194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3.140625" style="0" customWidth="1"/>
    <col min="3" max="5" width="10.00390625" style="0" bestFit="1" customWidth="1"/>
  </cols>
  <sheetData>
    <row r="1" ht="15.75">
      <c r="C1" s="4" t="s">
        <v>2</v>
      </c>
    </row>
    <row r="3" spans="2:8" ht="12.75">
      <c r="B3" s="2">
        <v>144</v>
      </c>
      <c r="C3" s="2" t="s">
        <v>0</v>
      </c>
      <c r="D3" s="2"/>
      <c r="E3" s="2">
        <v>222</v>
      </c>
      <c r="F3" s="2" t="s">
        <v>0</v>
      </c>
      <c r="G3" t="s">
        <v>23</v>
      </c>
      <c r="H3" t="s">
        <v>24</v>
      </c>
    </row>
    <row r="4" spans="2:6" ht="12.75">
      <c r="B4" s="5" t="s">
        <v>7</v>
      </c>
      <c r="C4" s="5" t="s">
        <v>8</v>
      </c>
      <c r="E4" s="5" t="s">
        <v>7</v>
      </c>
      <c r="F4" s="5" t="s">
        <v>8</v>
      </c>
    </row>
    <row r="5" spans="1:8" ht="12.75">
      <c r="A5" t="s">
        <v>3</v>
      </c>
      <c r="B5">
        <v>729</v>
      </c>
      <c r="C5">
        <f>B5/25.4</f>
        <v>28.700787401574804</v>
      </c>
      <c r="E5">
        <f aca="true" t="shared" si="0" ref="E5:F9">144/222*B5</f>
        <v>472.8648648648649</v>
      </c>
      <c r="F5">
        <f t="shared" si="0"/>
        <v>18.61672696318366</v>
      </c>
      <c r="G5" s="3">
        <v>144</v>
      </c>
      <c r="H5">
        <f>11808/144</f>
        <v>82</v>
      </c>
    </row>
    <row r="6" spans="2:6" ht="12.75">
      <c r="B6">
        <v>729</v>
      </c>
      <c r="C6">
        <f>B6/25.4</f>
        <v>28.700787401574804</v>
      </c>
      <c r="E6">
        <f t="shared" si="0"/>
        <v>472.8648648648649</v>
      </c>
      <c r="F6">
        <f t="shared" si="0"/>
        <v>18.61672696318366</v>
      </c>
    </row>
    <row r="7" spans="1:8" ht="12.75">
      <c r="A7" t="s">
        <v>4</v>
      </c>
      <c r="B7">
        <v>312</v>
      </c>
      <c r="C7">
        <f>B7/25.4</f>
        <v>12.283464566929135</v>
      </c>
      <c r="E7">
        <f t="shared" si="0"/>
        <v>202.3783783783784</v>
      </c>
      <c r="F7">
        <f t="shared" si="0"/>
        <v>7.967652692062142</v>
      </c>
      <c r="G7" s="3">
        <v>222</v>
      </c>
      <c r="H7" s="7">
        <f>11808/222</f>
        <v>53.189189189189186</v>
      </c>
    </row>
    <row r="8" spans="2:6" ht="12.75">
      <c r="B8" s="1">
        <v>312</v>
      </c>
      <c r="C8" s="1">
        <f>B8/25.4</f>
        <v>12.283464566929135</v>
      </c>
      <c r="E8" s="1">
        <f t="shared" si="0"/>
        <v>202.3783783783784</v>
      </c>
      <c r="F8" s="1">
        <f t="shared" si="0"/>
        <v>7.967652692062142</v>
      </c>
    </row>
    <row r="9" spans="2:6" ht="12.75">
      <c r="B9">
        <f>SUM(B5:B8)</f>
        <v>2082</v>
      </c>
      <c r="C9">
        <f>B9/25.4</f>
        <v>81.96850393700788</v>
      </c>
      <c r="E9">
        <f t="shared" si="0"/>
        <v>1350.4864864864865</v>
      </c>
      <c r="F9">
        <f t="shared" si="0"/>
        <v>53.1687593104916</v>
      </c>
    </row>
    <row r="11" spans="2:6" ht="12.75">
      <c r="B11" s="2">
        <v>144</v>
      </c>
      <c r="C11" s="2" t="s">
        <v>1</v>
      </c>
      <c r="D11" s="3"/>
      <c r="E11" s="2">
        <v>222</v>
      </c>
      <c r="F11" s="2" t="s">
        <v>1</v>
      </c>
    </row>
    <row r="12" spans="2:6" ht="12.75">
      <c r="B12" s="5" t="s">
        <v>7</v>
      </c>
      <c r="C12" s="5" t="s">
        <v>8</v>
      </c>
      <c r="E12" s="5" t="s">
        <v>7</v>
      </c>
      <c r="F12" s="5" t="s">
        <v>8</v>
      </c>
    </row>
    <row r="13" spans="1:8" ht="12.75">
      <c r="A13" t="s">
        <v>5</v>
      </c>
      <c r="B13">
        <v>765</v>
      </c>
      <c r="C13">
        <f>B13/25.4</f>
        <v>30.118110236220474</v>
      </c>
      <c r="E13">
        <f aca="true" t="shared" si="1" ref="E13:F17">144/222*B13</f>
        <v>496.21621621621625</v>
      </c>
      <c r="F13">
        <f t="shared" si="1"/>
        <v>19.536071504575443</v>
      </c>
      <c r="G13" s="3">
        <v>144</v>
      </c>
      <c r="H13">
        <f>1.05*H5</f>
        <v>86.10000000000001</v>
      </c>
    </row>
    <row r="14" spans="2:6" ht="12.75">
      <c r="B14">
        <v>765</v>
      </c>
      <c r="C14">
        <f>B14/25.4</f>
        <v>30.118110236220474</v>
      </c>
      <c r="E14">
        <f t="shared" si="1"/>
        <v>496.21621621621625</v>
      </c>
      <c r="F14">
        <f t="shared" si="1"/>
        <v>19.536071504575443</v>
      </c>
    </row>
    <row r="15" spans="1:8" ht="12.75">
      <c r="A15" t="s">
        <v>6</v>
      </c>
      <c r="B15">
        <v>328</v>
      </c>
      <c r="C15">
        <f>B15/25.4</f>
        <v>12.913385826771654</v>
      </c>
      <c r="E15">
        <f t="shared" si="1"/>
        <v>212.75675675675677</v>
      </c>
      <c r="F15">
        <f t="shared" si="1"/>
        <v>8.376250266014047</v>
      </c>
      <c r="G15" s="3">
        <v>222</v>
      </c>
      <c r="H15" s="7">
        <f>1.05*H7</f>
        <v>55.84864864864865</v>
      </c>
    </row>
    <row r="16" spans="2:6" ht="12.75">
      <c r="B16" s="1">
        <v>328</v>
      </c>
      <c r="C16" s="1">
        <f>B16/25.4</f>
        <v>12.913385826771654</v>
      </c>
      <c r="E16" s="1">
        <f t="shared" si="1"/>
        <v>212.75675675675677</v>
      </c>
      <c r="F16" s="1">
        <f t="shared" si="1"/>
        <v>8.376250266014047</v>
      </c>
    </row>
    <row r="17" spans="2:6" ht="12.75">
      <c r="B17">
        <f>SUM(B13:B16)</f>
        <v>2186</v>
      </c>
      <c r="C17">
        <f>B17/25.4</f>
        <v>86.06299212598425</v>
      </c>
      <c r="E17">
        <f t="shared" si="1"/>
        <v>1417.945945945946</v>
      </c>
      <c r="F17">
        <f t="shared" si="1"/>
        <v>55.82464354117898</v>
      </c>
    </row>
    <row r="18" ht="12.75">
      <c r="H18" s="1" t="s">
        <v>10</v>
      </c>
    </row>
    <row r="19" spans="1:8" ht="12.75">
      <c r="A19" t="s">
        <v>9</v>
      </c>
      <c r="B19">
        <f>C19*25.4</f>
        <v>336.54999999999995</v>
      </c>
      <c r="C19">
        <v>13.25</v>
      </c>
      <c r="E19">
        <f>B19*144/222</f>
        <v>218.3027027027027</v>
      </c>
      <c r="F19">
        <f>C19*144/222</f>
        <v>8.594594594594595</v>
      </c>
      <c r="H19">
        <f>11803/222/4</f>
        <v>13.291666666666666</v>
      </c>
    </row>
    <row r="21" spans="1:4" ht="12.75">
      <c r="A21" t="s">
        <v>14</v>
      </c>
      <c r="B21" t="s">
        <v>11</v>
      </c>
      <c r="C21" t="s">
        <v>12</v>
      </c>
      <c r="D21" t="s">
        <v>13</v>
      </c>
    </row>
    <row r="22" spans="2:7" ht="12.75">
      <c r="B22" s="6" t="s">
        <v>21</v>
      </c>
      <c r="D22" s="3">
        <v>144</v>
      </c>
      <c r="E22" t="s">
        <v>27</v>
      </c>
      <c r="G22" s="1">
        <f>82*0.25*0.84</f>
        <v>17.22</v>
      </c>
    </row>
    <row r="23" spans="2:7" ht="12.75">
      <c r="B23" s="6"/>
      <c r="D23" s="3">
        <v>222</v>
      </c>
      <c r="E23" t="s">
        <v>28</v>
      </c>
      <c r="G23" s="1">
        <f>53.2*0.25*0.84</f>
        <v>11.172</v>
      </c>
    </row>
    <row r="24" spans="2:8" ht="12.75">
      <c r="B24" s="2" t="s">
        <v>15</v>
      </c>
      <c r="H24">
        <f>13.5/82</f>
        <v>0.16463414634146342</v>
      </c>
    </row>
    <row r="25" spans="1:4" ht="12.75">
      <c r="A25" t="s">
        <v>29</v>
      </c>
      <c r="B25">
        <v>29.125</v>
      </c>
      <c r="D25" s="2" t="s">
        <v>20</v>
      </c>
    </row>
    <row r="26" spans="2:4" ht="12.75">
      <c r="B26">
        <v>29.125</v>
      </c>
      <c r="C26">
        <v>1</v>
      </c>
      <c r="D26" t="s">
        <v>16</v>
      </c>
    </row>
    <row r="27" spans="2:4" ht="12.75">
      <c r="B27">
        <v>11.875</v>
      </c>
      <c r="C27">
        <v>2</v>
      </c>
      <c r="D27" t="s">
        <v>17</v>
      </c>
    </row>
    <row r="28" spans="2:4" ht="12.75">
      <c r="B28" s="1">
        <v>12</v>
      </c>
      <c r="D28" t="s">
        <v>18</v>
      </c>
    </row>
    <row r="29" spans="2:4" ht="12.75">
      <c r="B29">
        <f>SUM(B25:B28)</f>
        <v>82.125</v>
      </c>
      <c r="C29">
        <v>3</v>
      </c>
      <c r="D29" t="s">
        <v>19</v>
      </c>
    </row>
    <row r="30" spans="3:9" ht="12.75">
      <c r="C30">
        <v>4</v>
      </c>
      <c r="D30" t="s">
        <v>22</v>
      </c>
      <c r="H30">
        <f>11/82</f>
        <v>0.13414634146341464</v>
      </c>
      <c r="I30" t="s">
        <v>26</v>
      </c>
    </row>
    <row r="31" spans="3:8" ht="12.75">
      <c r="C31">
        <v>5</v>
      </c>
      <c r="D31" t="s">
        <v>25</v>
      </c>
      <c r="H31">
        <f>9/53.2</f>
        <v>0.16917293233082706</v>
      </c>
    </row>
  </sheetData>
  <printOptions/>
  <pageMargins left="0.75" right="0.75" top="1" bottom="1" header="0.5" footer="0.5"/>
  <pageSetup orientation="portrait" r:id="rId2"/>
  <headerFooter alignWithMargins="0"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Melum</dc:creator>
  <cp:keywords/>
  <dc:description/>
  <cp:lastModifiedBy>Melum</cp:lastModifiedBy>
  <cp:lastPrinted>2005-11-06T00:38:15Z</cp:lastPrinted>
  <dcterms:created xsi:type="dcterms:W3CDTF">2004-11-20T21:31:29Z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